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95" windowHeight="9720" activeTab="2"/>
  </bookViews>
  <sheets>
    <sheet name="Ejemplo 1" sheetId="1" r:id="rId1"/>
    <sheet name="Ejemplo 2" sheetId="2" r:id="rId2"/>
    <sheet name="Ejemplo VAN" sheetId="3" r:id="rId3"/>
  </sheets>
  <definedNames/>
  <calcPr fullCalcOnLoad="1"/>
</workbook>
</file>

<file path=xl/sharedStrings.xml><?xml version="1.0" encoding="utf-8"?>
<sst xmlns="http://schemas.openxmlformats.org/spreadsheetml/2006/main" count="90" uniqueCount="54">
  <si>
    <t>Promedio</t>
  </si>
  <si>
    <t>Rango</t>
  </si>
  <si>
    <t>Desviación estándar</t>
  </si>
  <si>
    <t>Varianza</t>
  </si>
  <si>
    <t>Podriamos ir desde:</t>
  </si>
  <si>
    <t>Hasta:</t>
  </si>
  <si>
    <t>Esperanza</t>
  </si>
  <si>
    <t>Probabilidad</t>
  </si>
  <si>
    <t>Coeficiente de volatibilidad</t>
  </si>
  <si>
    <t>a</t>
  </si>
  <si>
    <t>b</t>
  </si>
  <si>
    <t>c</t>
  </si>
  <si>
    <t>C) Si es un universo probabilisitico</t>
  </si>
  <si>
    <t>B) Si la muestra es aleatoria</t>
  </si>
  <si>
    <t>A) Universo total</t>
  </si>
  <si>
    <t>CF1</t>
  </si>
  <si>
    <t>CF2</t>
  </si>
  <si>
    <t>CF3</t>
  </si>
  <si>
    <t>VAN pesimo</t>
  </si>
  <si>
    <t>VAN optimo</t>
  </si>
  <si>
    <t>K</t>
  </si>
  <si>
    <t>Desviación estandar</t>
  </si>
  <si>
    <t>Pearson</t>
  </si>
  <si>
    <t>E(VAN)</t>
  </si>
  <si>
    <t>VAN promedio</t>
  </si>
  <si>
    <t>Varianza VAN</t>
  </si>
  <si>
    <t>* Los deneminadores son como el calculo del VAN pero elevado a 2 de nuevo</t>
  </si>
  <si>
    <t>* La varianza de una constante es 0</t>
  </si>
  <si>
    <t>* Riesgo muy alto!!</t>
  </si>
  <si>
    <t>* Las probabilidades de ocurrencia de perdidas son elevadas</t>
  </si>
  <si>
    <t>* Las probabilidades de ocurrencia de ganancia te dan poco beneficio</t>
  </si>
  <si>
    <t>Sacamos la media, para tener 2 flujos y poder calcular la covar frente al CF2</t>
  </si>
  <si>
    <t>Covarianza 1-2</t>
  </si>
  <si>
    <t>??</t>
  </si>
  <si>
    <t>Var</t>
  </si>
  <si>
    <t>Desv std</t>
  </si>
  <si>
    <t>* Arreglo:</t>
  </si>
  <si>
    <t>Correlación</t>
  </si>
  <si>
    <t>Probabilidad de ganar menos de 0</t>
  </si>
  <si>
    <t>Probabilidad de ganar más de 0</t>
  </si>
  <si>
    <t>Distribución normal</t>
  </si>
  <si>
    <t>Probabilidad de ganar menos de 400</t>
  </si>
  <si>
    <t>Probabilidad de ganar más de 400</t>
  </si>
  <si>
    <t>Probabilidad de ganar menos de 1500</t>
  </si>
  <si>
    <t>Probabilidad de ganar más de 1500</t>
  </si>
  <si>
    <t>Para una probabilidad 1,65</t>
  </si>
  <si>
    <t>* Porcentaje muy alto de riesgo</t>
  </si>
  <si>
    <t>Probabilidad de ganar menos de 1200</t>
  </si>
  <si>
    <t>Probabilidad de ganar más de 1200</t>
  </si>
  <si>
    <t>Probabilidad de ganar menos de 2000</t>
  </si>
  <si>
    <t>Probabilidad de ganar más de 2000</t>
  </si>
  <si>
    <t>Probabilidad que este entre 1200 y 2000</t>
  </si>
  <si>
    <t>Inverso</t>
  </si>
  <si>
    <t>*Si tenemos 16% posibilidades de vender, tendremos un margen de casi 800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</si>
</sst>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"/>
    <numFmt numFmtId="166" formatCode="0.000"/>
    <numFmt numFmtId="167" formatCode="0.000000"/>
    <numFmt numFmtId="168" formatCode="0.0000000"/>
    <numFmt numFmtId="169" formatCode="0.00000000"/>
    <numFmt numFmtId="170" formatCode="0.00000"/>
    <numFmt numFmtId="171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10" fontId="1" fillId="2" borderId="0" xfId="19" applyNumberFormat="1" applyFont="1" applyFill="1" applyAlignment="1">
      <alignment/>
    </xf>
    <xf numFmtId="0" fontId="1" fillId="2" borderId="0" xfId="0" applyFon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workbookViewId="0" topLeftCell="A1">
      <selection activeCell="C10" sqref="C10"/>
    </sheetView>
  </sheetViews>
  <sheetFormatPr defaultColWidth="11.421875" defaultRowHeight="12.75"/>
  <cols>
    <col min="2" max="2" width="19.421875" style="0" bestFit="1" customWidth="1"/>
  </cols>
  <sheetData>
    <row r="1" ht="12.75">
      <c r="B1" t="s">
        <v>14</v>
      </c>
    </row>
    <row r="2" spans="2:3" ht="12.75">
      <c r="B2">
        <v>1</v>
      </c>
      <c r="C2" s="1">
        <v>0.07</v>
      </c>
    </row>
    <row r="3" spans="2:7" ht="12.75">
      <c r="B3">
        <v>2</v>
      </c>
      <c r="C3" s="1">
        <v>0.08</v>
      </c>
      <c r="F3" s="8"/>
      <c r="G3" s="8"/>
    </row>
    <row r="4" spans="2:6" ht="12.75">
      <c r="B4">
        <v>3</v>
      </c>
      <c r="C4" s="1">
        <v>0.02</v>
      </c>
      <c r="F4" s="8"/>
    </row>
    <row r="5" spans="2:3" ht="12.75">
      <c r="B5">
        <v>4</v>
      </c>
      <c r="C5" s="1">
        <v>0.09</v>
      </c>
    </row>
    <row r="6" spans="2:3" ht="12.75">
      <c r="B6">
        <v>5</v>
      </c>
      <c r="C6" s="1">
        <v>-0.03</v>
      </c>
    </row>
    <row r="7" spans="2:3" ht="12.75">
      <c r="B7">
        <v>6</v>
      </c>
      <c r="C7" s="1">
        <v>0.04</v>
      </c>
    </row>
    <row r="8" spans="2:3" ht="12.75">
      <c r="B8" t="s">
        <v>0</v>
      </c>
      <c r="C8" s="2">
        <f>SUM(C2:C7)/B7</f>
        <v>0.045000000000000005</v>
      </c>
    </row>
    <row r="9" spans="2:3" ht="12.75">
      <c r="B9" t="s">
        <v>1</v>
      </c>
      <c r="C9" s="1">
        <f>ABS(C6)+ABS(C5)</f>
        <v>0.12</v>
      </c>
    </row>
    <row r="10" spans="2:3" ht="12.75">
      <c r="B10" t="s">
        <v>3</v>
      </c>
      <c r="C10" s="3">
        <f>VARP(C2:C7)</f>
        <v>0.0016916666666666666</v>
      </c>
    </row>
    <row r="11" spans="2:9" ht="12.75">
      <c r="B11" s="4" t="s">
        <v>2</v>
      </c>
      <c r="C11" s="3">
        <f>STDEVP(C2:C7)</f>
        <v>0.04112987559751022</v>
      </c>
      <c r="E11" t="s">
        <v>4</v>
      </c>
      <c r="G11" s="2">
        <f>C8</f>
        <v>0.045000000000000005</v>
      </c>
      <c r="H11" s="5">
        <f>C11</f>
        <v>0.04112987559751022</v>
      </c>
      <c r="I11" s="6">
        <f>G11+H11</f>
        <v>0.08612987559751023</v>
      </c>
    </row>
    <row r="12" spans="5:9" ht="12.75">
      <c r="E12" t="s">
        <v>5</v>
      </c>
      <c r="G12" s="2">
        <f>C8</f>
        <v>0.045000000000000005</v>
      </c>
      <c r="H12" s="5">
        <f>C11</f>
        <v>0.04112987559751022</v>
      </c>
      <c r="I12" s="6">
        <f>G12-H12</f>
        <v>0.003870124402489787</v>
      </c>
    </row>
    <row r="14" ht="12.75">
      <c r="B14" t="s">
        <v>13</v>
      </c>
    </row>
    <row r="15" spans="2:3" ht="12.75">
      <c r="B15" s="4" t="s">
        <v>2</v>
      </c>
      <c r="C15" s="3">
        <f>STDEV(C2:C7)</f>
        <v>0.04505552130427524</v>
      </c>
    </row>
    <row r="16" ht="12.75">
      <c r="C16" s="3"/>
    </row>
    <row r="17" ht="12.75">
      <c r="B17" t="s">
        <v>12</v>
      </c>
    </row>
    <row r="18" ht="12.75">
      <c r="D18" t="s">
        <v>7</v>
      </c>
    </row>
    <row r="19" spans="3:8" ht="12.75">
      <c r="C19" s="1">
        <v>0.07</v>
      </c>
      <c r="D19">
        <v>0.25</v>
      </c>
      <c r="E19">
        <f aca="true" t="shared" si="0" ref="E19:E24">C19*D19</f>
        <v>0.0175</v>
      </c>
      <c r="H19" s="5">
        <f aca="true" t="shared" si="1" ref="H19:H24">D19*(C19-$E$25)^2</f>
        <v>7.225000000000001E-05</v>
      </c>
    </row>
    <row r="20" spans="3:8" ht="12.75">
      <c r="C20" s="1">
        <v>0.08</v>
      </c>
      <c r="D20">
        <v>0.05</v>
      </c>
      <c r="E20">
        <f t="shared" si="0"/>
        <v>0.004</v>
      </c>
      <c r="H20" s="5">
        <f t="shared" si="1"/>
        <v>3.644999999999999E-05</v>
      </c>
    </row>
    <row r="21" spans="3:8" ht="12.75">
      <c r="C21" s="1">
        <v>0.02</v>
      </c>
      <c r="D21">
        <v>0.05</v>
      </c>
      <c r="E21">
        <f t="shared" si="0"/>
        <v>0.001</v>
      </c>
      <c r="H21" s="5">
        <f t="shared" si="1"/>
        <v>5.445000000000001E-05</v>
      </c>
    </row>
    <row r="22" spans="3:8" ht="12.75">
      <c r="C22" s="1">
        <v>0.09</v>
      </c>
      <c r="D22">
        <v>0.3</v>
      </c>
      <c r="E22">
        <f t="shared" si="0"/>
        <v>0.027</v>
      </c>
      <c r="H22" s="5">
        <f t="shared" si="1"/>
        <v>0.0004106999999999998</v>
      </c>
    </row>
    <row r="23" spans="3:8" ht="12.75">
      <c r="C23" s="1">
        <v>-0.03</v>
      </c>
      <c r="D23">
        <v>0.15</v>
      </c>
      <c r="E23">
        <f t="shared" si="0"/>
        <v>-0.0045</v>
      </c>
      <c r="H23" s="5">
        <f t="shared" si="1"/>
        <v>0.0010333500000000002</v>
      </c>
    </row>
    <row r="24" spans="3:8" ht="12.75">
      <c r="C24" s="1">
        <v>0.04</v>
      </c>
      <c r="D24">
        <v>0.2</v>
      </c>
      <c r="E24">
        <f t="shared" si="0"/>
        <v>0.008</v>
      </c>
      <c r="H24" s="5">
        <f t="shared" si="1"/>
        <v>3.380000000000003E-05</v>
      </c>
    </row>
    <row r="25" spans="4:8" ht="12.75">
      <c r="D25" s="4" t="s">
        <v>6</v>
      </c>
      <c r="E25" s="7">
        <f>SUM(E19:E24)</f>
        <v>0.053000000000000005</v>
      </c>
      <c r="F25" t="s">
        <v>3</v>
      </c>
      <c r="H25" s="6">
        <f>SUM(H19:H24)</f>
        <v>0.001641</v>
      </c>
    </row>
    <row r="26" spans="6:8" ht="12.75">
      <c r="F26" s="4" t="s">
        <v>2</v>
      </c>
      <c r="G26" s="4"/>
      <c r="H26" s="6">
        <f>SQRT(H25)</f>
        <v>0.04050925820105819</v>
      </c>
    </row>
    <row r="28" ht="12.75">
      <c r="B28" s="4" t="s">
        <v>8</v>
      </c>
    </row>
    <row r="30" spans="2:3" ht="12.75">
      <c r="B30" t="s">
        <v>9</v>
      </c>
      <c r="C30" s="5">
        <f>C11/C8</f>
        <v>0.9139972355002269</v>
      </c>
    </row>
    <row r="31" spans="2:3" ht="12.75">
      <c r="B31" t="s">
        <v>10</v>
      </c>
      <c r="C31" s="5">
        <f>C15/C8</f>
        <v>1.0012338067616717</v>
      </c>
    </row>
    <row r="32" spans="2:3" ht="12.75">
      <c r="B32" t="s">
        <v>11</v>
      </c>
      <c r="C32" s="3">
        <f>H26/E25</f>
        <v>0.7643256264350601</v>
      </c>
    </row>
  </sheetData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workbookViewId="0" topLeftCell="A1">
      <selection activeCell="C34" sqref="C34"/>
    </sheetView>
  </sheetViews>
  <sheetFormatPr defaultColWidth="11.421875" defaultRowHeight="12.75"/>
  <cols>
    <col min="2" max="2" width="19.421875" style="0" bestFit="1" customWidth="1"/>
  </cols>
  <sheetData>
    <row r="1" ht="12.75">
      <c r="B1" t="s">
        <v>14</v>
      </c>
    </row>
    <row r="2" spans="2:3" ht="12.75">
      <c r="B2">
        <v>1</v>
      </c>
      <c r="C2" s="1">
        <v>0.06</v>
      </c>
    </row>
    <row r="3" spans="2:7" ht="12.75">
      <c r="B3">
        <v>2</v>
      </c>
      <c r="C3" s="1">
        <v>0.08</v>
      </c>
      <c r="F3" s="8"/>
      <c r="G3" s="8"/>
    </row>
    <row r="4" spans="2:6" ht="12.75">
      <c r="B4">
        <v>3</v>
      </c>
      <c r="C4" s="1">
        <v>0.17</v>
      </c>
      <c r="F4" s="8"/>
    </row>
    <row r="5" spans="2:3" ht="12.75">
      <c r="B5">
        <v>4</v>
      </c>
      <c r="C5" s="1">
        <v>0.4</v>
      </c>
    </row>
    <row r="6" spans="2:3" ht="12.75">
      <c r="B6">
        <v>5</v>
      </c>
      <c r="C6" s="1">
        <v>-0.2</v>
      </c>
    </row>
    <row r="7" spans="2:3" ht="12.75">
      <c r="B7">
        <v>6</v>
      </c>
      <c r="C7" s="1">
        <v>0.15</v>
      </c>
    </row>
    <row r="8" spans="2:3" ht="12.75">
      <c r="B8">
        <v>7</v>
      </c>
      <c r="C8" s="1">
        <v>0.09</v>
      </c>
    </row>
    <row r="9" spans="2:3" ht="12.75">
      <c r="B9" t="s">
        <v>0</v>
      </c>
      <c r="C9" s="2">
        <f>SUM(C2:C8)/B8</f>
        <v>0.10714285714285714</v>
      </c>
    </row>
    <row r="10" spans="2:3" ht="12.75">
      <c r="B10" t="s">
        <v>1</v>
      </c>
      <c r="C10" s="1">
        <f>ABS(C6)+ABS(C5)</f>
        <v>0.6000000000000001</v>
      </c>
    </row>
    <row r="11" spans="2:3" ht="12.75">
      <c r="B11" t="s">
        <v>3</v>
      </c>
      <c r="C11" s="3">
        <f>VARP(C2:C8)</f>
        <v>0.02702040816326531</v>
      </c>
    </row>
    <row r="12" spans="2:9" ht="12.75">
      <c r="B12" s="4" t="s">
        <v>2</v>
      </c>
      <c r="C12" s="3">
        <f>STDEVP(C2:C8)</f>
        <v>0.164378855584486</v>
      </c>
      <c r="E12" t="s">
        <v>4</v>
      </c>
      <c r="G12" s="2">
        <f>C9</f>
        <v>0.10714285714285714</v>
      </c>
      <c r="H12" s="5">
        <f>C12</f>
        <v>0.164378855584486</v>
      </c>
      <c r="I12" s="6">
        <f>G12+H12</f>
        <v>0.27152171272734316</v>
      </c>
    </row>
    <row r="13" spans="5:9" ht="12.75">
      <c r="E13" t="s">
        <v>5</v>
      </c>
      <c r="G13" s="2">
        <f>C9</f>
        <v>0.10714285714285714</v>
      </c>
      <c r="H13" s="5">
        <f>C12</f>
        <v>0.164378855584486</v>
      </c>
      <c r="I13" s="6">
        <f>G13-H13</f>
        <v>-0.05723599844162887</v>
      </c>
    </row>
    <row r="15" ht="12.75">
      <c r="B15" t="s">
        <v>13</v>
      </c>
    </row>
    <row r="16" spans="2:3" ht="12.75">
      <c r="B16" s="4" t="s">
        <v>2</v>
      </c>
      <c r="C16" s="3">
        <f>STDEV(C2:C8)</f>
        <v>0.1775494565573478</v>
      </c>
    </row>
    <row r="18" ht="12.75">
      <c r="B18" t="s">
        <v>12</v>
      </c>
    </row>
    <row r="19" ht="12.75">
      <c r="D19" t="s">
        <v>7</v>
      </c>
    </row>
    <row r="20" spans="3:8" ht="12.75">
      <c r="C20" s="1">
        <v>0.06</v>
      </c>
      <c r="D20">
        <v>0.05</v>
      </c>
      <c r="E20">
        <f>C20*D20</f>
        <v>0.003</v>
      </c>
      <c r="H20" s="5">
        <f aca="true" t="shared" si="0" ref="H20:H26">D20*(C20-$E$27)^2</f>
        <v>0.0002145125000000002</v>
      </c>
    </row>
    <row r="21" spans="3:8" ht="12.75">
      <c r="C21" s="1">
        <v>0.08</v>
      </c>
      <c r="D21">
        <v>0.15</v>
      </c>
      <c r="E21">
        <f aca="true" t="shared" si="1" ref="E21:E26">C21*D21</f>
        <v>0.012</v>
      </c>
      <c r="H21" s="5">
        <f t="shared" si="0"/>
        <v>0.00031053750000000033</v>
      </c>
    </row>
    <row r="22" spans="3:8" ht="12.75">
      <c r="C22" s="1">
        <v>0.17</v>
      </c>
      <c r="D22">
        <v>0.1</v>
      </c>
      <c r="E22">
        <f t="shared" si="1"/>
        <v>0.017</v>
      </c>
      <c r="H22" s="5">
        <f t="shared" si="0"/>
        <v>0.00019802499999999987</v>
      </c>
    </row>
    <row r="23" spans="3:8" ht="12.75">
      <c r="C23" s="1">
        <v>0.4</v>
      </c>
      <c r="D23">
        <v>0.2</v>
      </c>
      <c r="E23">
        <f t="shared" si="1"/>
        <v>0.08000000000000002</v>
      </c>
      <c r="H23" s="5">
        <f t="shared" si="0"/>
        <v>0.015070049999999996</v>
      </c>
    </row>
    <row r="24" spans="3:8" ht="12.75">
      <c r="C24" s="1">
        <v>-0.2</v>
      </c>
      <c r="D24">
        <v>0.15</v>
      </c>
      <c r="E24">
        <f t="shared" si="1"/>
        <v>-0.03</v>
      </c>
      <c r="H24" s="5">
        <f t="shared" si="0"/>
        <v>0.0158925375</v>
      </c>
    </row>
    <row r="25" spans="3:8" ht="12.75">
      <c r="C25" s="1">
        <v>0.15</v>
      </c>
      <c r="D25">
        <v>0.2</v>
      </c>
      <c r="E25">
        <f t="shared" si="1"/>
        <v>0.03</v>
      </c>
      <c r="H25" s="5">
        <f t="shared" si="0"/>
        <v>0.00012004999999999968</v>
      </c>
    </row>
    <row r="26" spans="3:8" ht="12.75">
      <c r="C26" s="1">
        <v>0.09</v>
      </c>
      <c r="D26">
        <v>0.15</v>
      </c>
      <c r="E26">
        <f t="shared" si="1"/>
        <v>0.0135</v>
      </c>
      <c r="H26" s="5">
        <f t="shared" si="0"/>
        <v>0.00018903750000000033</v>
      </c>
    </row>
    <row r="27" spans="4:8" ht="12.75">
      <c r="D27" s="4" t="s">
        <v>6</v>
      </c>
      <c r="E27" s="7">
        <f>SUM(E20:E26)</f>
        <v>0.12550000000000003</v>
      </c>
      <c r="F27" t="s">
        <v>3</v>
      </c>
      <c r="H27" s="6">
        <f>SUM(H20:H26)</f>
        <v>0.03199475</v>
      </c>
    </row>
    <row r="28" spans="6:8" ht="12.75">
      <c r="F28" s="4" t="s">
        <v>2</v>
      </c>
      <c r="G28" s="4"/>
      <c r="H28" s="6">
        <f>SQRT(H27)</f>
        <v>0.17887076340196015</v>
      </c>
    </row>
    <row r="30" ht="12.75">
      <c r="B30" s="4" t="s">
        <v>8</v>
      </c>
    </row>
    <row r="32" spans="2:3" ht="12.75">
      <c r="B32" t="s">
        <v>9</v>
      </c>
      <c r="C32" s="5">
        <f>C12/C9</f>
        <v>1.5342026521218695</v>
      </c>
    </row>
    <row r="33" spans="2:3" ht="12.75">
      <c r="B33" t="s">
        <v>10</v>
      </c>
      <c r="C33" s="5">
        <f>C16/C9</f>
        <v>1.657128261201913</v>
      </c>
    </row>
    <row r="34" spans="2:3" ht="12.75">
      <c r="B34" t="s">
        <v>11</v>
      </c>
      <c r="C34" s="3">
        <f>H28/E27</f>
        <v>1.4252650470275705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20">
      <selection activeCell="H52" sqref="H52"/>
    </sheetView>
  </sheetViews>
  <sheetFormatPr defaultColWidth="11.421875" defaultRowHeight="12.75"/>
  <cols>
    <col min="2" max="2" width="19.421875" style="0" bestFit="1" customWidth="1"/>
    <col min="6" max="6" width="17.7109375" style="0" bestFit="1" customWidth="1"/>
    <col min="7" max="7" width="10.57421875" style="0" bestFit="1" customWidth="1"/>
    <col min="8" max="8" width="13.140625" style="0" bestFit="1" customWidth="1"/>
    <col min="9" max="9" width="12.28125" style="0" bestFit="1" customWidth="1"/>
  </cols>
  <sheetData>
    <row r="1" spans="1:2" ht="12.75">
      <c r="A1" t="s">
        <v>20</v>
      </c>
      <c r="B1" s="1">
        <v>0.04</v>
      </c>
    </row>
    <row r="2" spans="2:7" ht="12.75">
      <c r="B2">
        <v>-32580</v>
      </c>
      <c r="G2" s="9"/>
    </row>
    <row r="3" spans="4:9" ht="12.75">
      <c r="D3" t="s">
        <v>7</v>
      </c>
      <c r="F3" s="14"/>
      <c r="G3" s="11"/>
      <c r="I3" t="s">
        <v>36</v>
      </c>
    </row>
    <row r="4" spans="2:9" ht="12.75">
      <c r="B4" t="s">
        <v>15</v>
      </c>
      <c r="C4">
        <v>5640</v>
      </c>
      <c r="D4">
        <v>0.15</v>
      </c>
      <c r="E4">
        <f>C4*D4</f>
        <v>846</v>
      </c>
      <c r="F4" s="10"/>
      <c r="G4" s="11">
        <f>D4*(C4-$E$8)^2</f>
        <v>6599.259375</v>
      </c>
      <c r="I4" t="s">
        <v>31</v>
      </c>
    </row>
    <row r="5" spans="3:13" ht="12.75">
      <c r="C5">
        <v>5815</v>
      </c>
      <c r="D5">
        <v>0.3</v>
      </c>
      <c r="E5">
        <f aca="true" t="shared" si="0" ref="E5:E20">C5*D5</f>
        <v>1744.5</v>
      </c>
      <c r="F5" s="10"/>
      <c r="G5" s="11">
        <f>D5*(C5-$E$8)^2</f>
        <v>362.26875</v>
      </c>
      <c r="I5">
        <f>(C4+C5)/2</f>
        <v>5727.5</v>
      </c>
      <c r="J5">
        <f>D4+D5</f>
        <v>0.44999999999999996</v>
      </c>
      <c r="K5">
        <f>I5*J5</f>
        <v>2577.3749999999995</v>
      </c>
      <c r="M5" s="16">
        <f>J5*(I5-$K$7)^2</f>
        <v>6588.449999999999</v>
      </c>
    </row>
    <row r="6" spans="3:13" ht="12.75">
      <c r="C6">
        <v>5900</v>
      </c>
      <c r="D6">
        <v>0.4</v>
      </c>
      <c r="E6">
        <f t="shared" si="0"/>
        <v>2360</v>
      </c>
      <c r="F6" s="10"/>
      <c r="G6" s="11">
        <f>D6*(C6-$E$8)^2</f>
        <v>1010.0250000000001</v>
      </c>
      <c r="I6">
        <f>(C6+C7)/2</f>
        <v>5947.5</v>
      </c>
      <c r="J6">
        <f>D6+D7</f>
        <v>0.55</v>
      </c>
      <c r="K6">
        <f>I6*J6</f>
        <v>3271.1250000000005</v>
      </c>
      <c r="M6" s="16">
        <f>J6*(I6-$K$7)^2</f>
        <v>5390.55</v>
      </c>
    </row>
    <row r="7" spans="3:13" ht="12.75">
      <c r="C7">
        <v>5995</v>
      </c>
      <c r="D7">
        <v>0.15</v>
      </c>
      <c r="E7">
        <f t="shared" si="0"/>
        <v>899.25</v>
      </c>
      <c r="F7" s="10"/>
      <c r="G7" s="11">
        <f>D7*(C7-$E$8)^2</f>
        <v>3164.634375</v>
      </c>
      <c r="J7" t="s">
        <v>6</v>
      </c>
      <c r="K7">
        <f>SUM(K5:K6)</f>
        <v>5848.5</v>
      </c>
      <c r="L7" t="s">
        <v>34</v>
      </c>
      <c r="M7" s="9">
        <f>SUM(M5:M6)</f>
        <v>11979</v>
      </c>
    </row>
    <row r="8" spans="4:13" ht="12.75">
      <c r="D8" s="4" t="s">
        <v>6</v>
      </c>
      <c r="E8" s="4">
        <f>SUM(E4:E7)</f>
        <v>5849.75</v>
      </c>
      <c r="F8" s="10" t="s">
        <v>3</v>
      </c>
      <c r="G8" s="12">
        <f>SUM(G4:G7)</f>
        <v>11136.1875</v>
      </c>
      <c r="H8" t="s">
        <v>32</v>
      </c>
      <c r="I8" s="15">
        <f>COVAR(I5:I6,C12:C13)</f>
        <v>16500</v>
      </c>
      <c r="L8" t="s">
        <v>35</v>
      </c>
      <c r="M8" s="12">
        <f>SQRT(M7)</f>
        <v>109.4486180817282</v>
      </c>
    </row>
    <row r="9" spans="4:13" ht="12.75">
      <c r="D9" s="4"/>
      <c r="F9" s="10" t="s">
        <v>21</v>
      </c>
      <c r="G9" s="12">
        <f>SQRT(G8)</f>
        <v>105.52813605858866</v>
      </c>
      <c r="H9" t="s">
        <v>37</v>
      </c>
      <c r="I9">
        <f>I8/(M8*G15)</f>
        <v>1.0257624248277726</v>
      </c>
      <c r="J9" t="s">
        <v>33</v>
      </c>
      <c r="L9" t="s">
        <v>22</v>
      </c>
      <c r="M9" s="13">
        <f>M8/K7</f>
        <v>0.018713963936347472</v>
      </c>
    </row>
    <row r="10" spans="4:7" ht="12.75">
      <c r="D10" s="4"/>
      <c r="F10" s="10" t="s">
        <v>22</v>
      </c>
      <c r="G10" s="13">
        <f>G9/E8</f>
        <v>0.018039768547132552</v>
      </c>
    </row>
    <row r="11" spans="4:7" ht="12.75">
      <c r="D11" s="4"/>
      <c r="F11" s="10"/>
      <c r="G11" s="13"/>
    </row>
    <row r="12" spans="2:7" ht="12.75">
      <c r="B12" t="s">
        <v>16</v>
      </c>
      <c r="C12">
        <v>15900</v>
      </c>
      <c r="D12">
        <v>0.4</v>
      </c>
      <c r="E12">
        <f t="shared" si="0"/>
        <v>6360</v>
      </c>
      <c r="F12" s="10"/>
      <c r="G12" s="11">
        <f>D12*(C12-$E$14)^2</f>
        <v>12960</v>
      </c>
    </row>
    <row r="13" spans="3:7" ht="12.75">
      <c r="C13">
        <v>16200</v>
      </c>
      <c r="D13">
        <v>0.6</v>
      </c>
      <c r="E13">
        <f t="shared" si="0"/>
        <v>9720</v>
      </c>
      <c r="F13" s="10"/>
      <c r="G13" s="11">
        <f>D13*(C13-$E$14)^2</f>
        <v>8640</v>
      </c>
    </row>
    <row r="14" spans="4:7" ht="12.75">
      <c r="D14" s="4" t="s">
        <v>6</v>
      </c>
      <c r="E14" s="4">
        <f>SUM(E12:E13)</f>
        <v>16080</v>
      </c>
      <c r="F14" s="10" t="s">
        <v>3</v>
      </c>
      <c r="G14" s="12">
        <f>SUM(G12:G13)</f>
        <v>21600</v>
      </c>
    </row>
    <row r="15" spans="4:7" ht="12.75">
      <c r="D15" s="4"/>
      <c r="F15" s="10" t="s">
        <v>21</v>
      </c>
      <c r="G15" s="12">
        <f>SQRT(G14)</f>
        <v>146.9693845669907</v>
      </c>
    </row>
    <row r="16" spans="4:7" ht="12.75">
      <c r="D16" s="4"/>
      <c r="F16" s="10" t="s">
        <v>22</v>
      </c>
      <c r="G16" s="13">
        <f>G15/E14</f>
        <v>0.009139887099937233</v>
      </c>
    </row>
    <row r="17" spans="4:7" ht="12.75">
      <c r="D17" s="4"/>
      <c r="F17" s="10"/>
      <c r="G17" s="13"/>
    </row>
    <row r="18" spans="2:7" ht="12.75">
      <c r="B18" t="s">
        <v>17</v>
      </c>
      <c r="C18">
        <v>10200</v>
      </c>
      <c r="D18">
        <v>0.15</v>
      </c>
      <c r="E18">
        <f t="shared" si="0"/>
        <v>1530</v>
      </c>
      <c r="F18" s="10"/>
      <c r="G18" s="11">
        <f>D18*(C18-$E$21)^2</f>
        <v>3098553.75</v>
      </c>
    </row>
    <row r="19" spans="3:7" ht="12.75">
      <c r="C19">
        <v>15100</v>
      </c>
      <c r="D19">
        <v>0.65</v>
      </c>
      <c r="E19">
        <f t="shared" si="0"/>
        <v>9815</v>
      </c>
      <c r="F19" s="10"/>
      <c r="G19" s="11">
        <f>D19*(C19-$E$21)^2</f>
        <v>81916.25</v>
      </c>
    </row>
    <row r="20" spans="3:7" ht="12.75">
      <c r="C20">
        <v>17000</v>
      </c>
      <c r="D20">
        <v>0.2</v>
      </c>
      <c r="E20">
        <f t="shared" si="0"/>
        <v>3400</v>
      </c>
      <c r="F20" s="10"/>
      <c r="G20" s="11">
        <f>D20*(C20-$E$21)^2</f>
        <v>1017005</v>
      </c>
    </row>
    <row r="21" spans="4:7" ht="12.75">
      <c r="D21" s="4" t="s">
        <v>6</v>
      </c>
      <c r="E21" s="4">
        <f>SUM(E18:E20)</f>
        <v>14745</v>
      </c>
      <c r="F21" s="10" t="s">
        <v>3</v>
      </c>
      <c r="G21" s="12">
        <f>SUM(G18:G20)</f>
        <v>4197475</v>
      </c>
    </row>
    <row r="22" spans="6:7" ht="12.75">
      <c r="F22" s="10" t="s">
        <v>21</v>
      </c>
      <c r="G22" s="12">
        <f>SQRT(G21)</f>
        <v>2048.7740236541463</v>
      </c>
    </row>
    <row r="23" spans="6:7" ht="12.75">
      <c r="F23" s="10" t="s">
        <v>22</v>
      </c>
      <c r="G23" s="13">
        <f>G22/E21</f>
        <v>0.13894703449672066</v>
      </c>
    </row>
    <row r="24" spans="2:3" ht="12.75">
      <c r="B24" t="s">
        <v>18</v>
      </c>
      <c r="C24" s="9">
        <f>B2+C4/(1+B1)+C12/(1+B1)^2+C18/(1+B1)^3</f>
        <v>-3388.7164314975</v>
      </c>
    </row>
    <row r="25" spans="2:3" ht="12.75">
      <c r="B25" t="s">
        <v>19</v>
      </c>
      <c r="C25" s="9">
        <f>B2+C7/(1+B1)+C13/(1+B1)^2+C20/(1+B1)^3</f>
        <v>3275.171825216201</v>
      </c>
    </row>
    <row r="26" spans="2:3" ht="12.75">
      <c r="B26" t="s">
        <v>24</v>
      </c>
      <c r="C26" s="9">
        <f>(C24+C25)/2</f>
        <v>-56.772303140649456</v>
      </c>
    </row>
    <row r="27" spans="2:3" ht="12.75">
      <c r="B27" s="4" t="s">
        <v>23</v>
      </c>
      <c r="C27" s="9">
        <f>B2+E8/(1+B1)+E14/(1+B1)^2+E21/(1+B1)^3</f>
        <v>1019.8748293126991</v>
      </c>
    </row>
    <row r="28" ht="12.75">
      <c r="E28" t="s">
        <v>27</v>
      </c>
    </row>
    <row r="29" spans="2:5" ht="12.75">
      <c r="B29" t="s">
        <v>25</v>
      </c>
      <c r="C29">
        <f>0+G8/(1+B1)^2+G14/(1+B1)^4+G21/(1+B1)^6</f>
        <v>3346085.265757841</v>
      </c>
      <c r="E29" t="s">
        <v>26</v>
      </c>
    </row>
    <row r="30" spans="2:3" ht="12.75">
      <c r="B30" s="4" t="s">
        <v>21</v>
      </c>
      <c r="C30" s="9">
        <f>SQRT(C29)</f>
        <v>1829.2307852640795</v>
      </c>
    </row>
    <row r="31" spans="2:5" ht="12.75">
      <c r="B31" s="4" t="s">
        <v>22</v>
      </c>
      <c r="C31" s="3">
        <f>C30/C27</f>
        <v>1.7935836170177972</v>
      </c>
      <c r="E31" t="s">
        <v>28</v>
      </c>
    </row>
    <row r="32" ht="12.75">
      <c r="E32" t="s">
        <v>29</v>
      </c>
    </row>
    <row r="33" ht="12.75">
      <c r="E33" t="s">
        <v>30</v>
      </c>
    </row>
    <row r="35" ht="12.75">
      <c r="B35" s="4" t="s">
        <v>40</v>
      </c>
    </row>
    <row r="37" spans="2:6" ht="12.75">
      <c r="B37" t="s">
        <v>38</v>
      </c>
      <c r="D37" s="17">
        <f>NORMDIST(0,$C$27,$C$30,TRUE)</f>
        <v>0.2885782424548623</v>
      </c>
      <c r="F37" t="s">
        <v>46</v>
      </c>
    </row>
    <row r="38" spans="2:4" ht="12.75">
      <c r="B38" t="s">
        <v>39</v>
      </c>
      <c r="D38" s="1">
        <f>1-D37</f>
        <v>0.7114217575451377</v>
      </c>
    </row>
    <row r="40" spans="2:4" ht="12.75">
      <c r="B40" t="s">
        <v>41</v>
      </c>
      <c r="D40" s="17">
        <f>NORMDIST(400,$C$27,$C$30,TRUE)</f>
        <v>0.36735313389184876</v>
      </c>
    </row>
    <row r="41" spans="2:4" ht="12.75">
      <c r="B41" t="s">
        <v>42</v>
      </c>
      <c r="D41" s="1">
        <f>1-D40</f>
        <v>0.6326468661081512</v>
      </c>
    </row>
    <row r="43" spans="2:8" ht="12.75">
      <c r="B43" t="s">
        <v>43</v>
      </c>
      <c r="D43" s="17">
        <f>NORMDIST(1500,$C$27,$C$30,TRUE)</f>
        <v>0.6035219122249494</v>
      </c>
      <c r="F43" t="s">
        <v>45</v>
      </c>
      <c r="H43" s="3">
        <f>NORMSDIST(1.65)</f>
        <v>0.9505285319663519</v>
      </c>
    </row>
    <row r="44" spans="2:4" ht="12.75">
      <c r="B44" t="s">
        <v>44</v>
      </c>
      <c r="D44" s="1">
        <f>1-D43</f>
        <v>0.39647808777505056</v>
      </c>
    </row>
    <row r="47" spans="2:6" ht="12.75">
      <c r="B47" t="s">
        <v>47</v>
      </c>
      <c r="D47" s="17">
        <f>NORMDIST(1200,$C$27,$C$30,TRUE)</f>
        <v>0.5392206305956962</v>
      </c>
      <c r="F47" t="s">
        <v>51</v>
      </c>
    </row>
    <row r="48" spans="2:8" ht="12.75">
      <c r="B48" t="s">
        <v>48</v>
      </c>
      <c r="D48" s="1">
        <f>1-D47</f>
        <v>0.46077936940430375</v>
      </c>
      <c r="H48" s="5">
        <f>D50-D47</f>
        <v>0.16473538338895422</v>
      </c>
    </row>
    <row r="50" spans="2:8" ht="12.75">
      <c r="B50" t="s">
        <v>49</v>
      </c>
      <c r="D50" s="17">
        <f>NORMDIST(2000,$C$27,$C$30,TRUE)</f>
        <v>0.7039560139846505</v>
      </c>
      <c r="H50">
        <f>2000-1200</f>
        <v>800</v>
      </c>
    </row>
    <row r="51" spans="2:9" ht="12.75">
      <c r="B51" t="s">
        <v>50</v>
      </c>
      <c r="D51" s="1">
        <f>1-D50</f>
        <v>0.29604398601534954</v>
      </c>
      <c r="F51" t="s">
        <v>52</v>
      </c>
      <c r="H51">
        <f>NORMINV(H48,$C$27,$C$30)</f>
        <v>-763.9552381856915</v>
      </c>
      <c r="I51" t="s">
        <v>53</v>
      </c>
    </row>
    <row r="52" ht="12.75">
      <c r="H52">
        <f>NORMSINV($H$48)</f>
        <v>-0.9751804320529547</v>
      </c>
    </row>
  </sheetData>
  <printOptions/>
  <pageMargins left="0.75" right="0.75" top="1" bottom="1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Marble</dc:creator>
  <cp:keywords/>
  <dc:description/>
  <cp:lastModifiedBy>Marble</cp:lastModifiedBy>
  <dcterms:created xsi:type="dcterms:W3CDTF">2006-03-09T08:14:38Z</dcterms:created>
  <dcterms:modified xsi:type="dcterms:W3CDTF">2006-03-15T12:49:52Z</dcterms:modified>
  <cp:category/>
  <cp:version/>
  <cp:contentType/>
  <cp:contentStatus/>
</cp:coreProperties>
</file>